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tabRatio="791" activeTab="0"/>
  </bookViews>
  <sheets>
    <sheet name="Hesaplama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<sst xmlns="http://schemas.openxmlformats.org/spreadsheetml/2006/main" count="33" uniqueCount="33">
  <si>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b</t>
  </si>
  <si>
    <t>r</t>
  </si>
  <si>
    <t>D</t>
  </si>
  <si>
    <t>D1</t>
  </si>
  <si>
    <t>H</t>
  </si>
  <si>
    <t>α</t>
  </si>
  <si>
    <t>e</t>
  </si>
  <si>
    <t>r1</t>
  </si>
  <si>
    <t>c</t>
  </si>
  <si>
    <t>R</t>
  </si>
  <si>
    <t>β</t>
  </si>
  <si>
    <t>Sağlama</t>
  </si>
  <si>
    <t>θ</t>
  </si>
  <si>
    <t>x</t>
  </si>
  <si>
    <t>y</t>
  </si>
  <si>
    <t>z</t>
  </si>
  <si>
    <t>V</t>
  </si>
  <si>
    <t>Levha Uzunluğu</t>
  </si>
  <si>
    <t>Levha Genişliği</t>
  </si>
  <si>
    <t>Gerekli Levha</t>
  </si>
  <si>
    <t>n (parça sayısı)</t>
  </si>
  <si>
    <t>:Ds</t>
  </si>
  <si>
    <t>:D1s</t>
  </si>
  <si>
    <t>Ölçüler</t>
  </si>
  <si>
    <t>Hacim</t>
  </si>
  <si>
    <t xml:space="preserve">h </t>
  </si>
  <si>
    <t>h'</t>
  </si>
  <si>
    <t>Hacim(lt)</t>
  </si>
  <si>
    <t>Yoğunluk</t>
  </si>
  <si>
    <t>Kapasite (ton)</t>
  </si>
  <si>
    <t>βn</t>
  </si>
  <si>
    <t>Levha kenarı (kare)</t>
  </si>
  <si>
    <t>Konisi</t>
  </si>
</sst>
</file>

<file path=xl/styles.xml><?xml version="1.0" encoding="utf-8"?>
<styleSheet xmlns="http://schemas.openxmlformats.org/spreadsheetml/2006/main">
  <numFmts count="2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.##0"/>
    <numFmt numFmtId="173" formatCode="m/d"/>
    <numFmt numFmtId="174" formatCode="0.000"/>
    <numFmt numFmtId="175" formatCode="0.0000"/>
  </numFmts>
  <fonts count="4">
    <font>
      <sz val="10"/>
      <name val="Arial"/>
      <family val="0"/>
    </font>
    <font>
      <sz val="10"/>
      <color indexed="9"/>
      <name val="Arial"/>
      <family val="0"/>
    </font>
    <font>
      <b/>
      <i/>
      <sz val="1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0" fillId="2" borderId="7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center"/>
      <protection/>
    </xf>
    <xf numFmtId="0" fontId="0" fillId="3" borderId="4" xfId="0" applyFill="1" applyBorder="1" applyAlignment="1">
      <alignment horizontal="center"/>
    </xf>
    <xf numFmtId="1" fontId="0" fillId="3" borderId="3" xfId="0" applyNumberFormat="1" applyFill="1" applyBorder="1" applyAlignment="1">
      <alignment/>
    </xf>
    <xf numFmtId="0" fontId="0" fillId="3" borderId="12" xfId="0" applyFill="1" applyBorder="1" applyAlignment="1">
      <alignment horizontal="center"/>
    </xf>
    <xf numFmtId="1" fontId="0" fillId="3" borderId="11" xfId="0" applyNumberFormat="1" applyFill="1" applyBorder="1" applyAlignment="1">
      <alignment/>
    </xf>
    <xf numFmtId="0" fontId="0" fillId="3" borderId="12" xfId="0" applyFill="1" applyBorder="1" applyAlignment="1">
      <alignment/>
    </xf>
    <xf numFmtId="1" fontId="0" fillId="3" borderId="6" xfId="0" applyNumberFormat="1" applyFill="1" applyBorder="1" applyAlignment="1">
      <alignment/>
    </xf>
    <xf numFmtId="0" fontId="0" fillId="3" borderId="1" xfId="0" applyFill="1" applyBorder="1" applyAlignment="1" applyProtection="1">
      <alignment horizontal="center" vertical="center" wrapText="1"/>
      <protection/>
    </xf>
    <xf numFmtId="0" fontId="0" fillId="3" borderId="8" xfId="0" applyFill="1" applyBorder="1" applyAlignment="1">
      <alignment/>
    </xf>
    <xf numFmtId="0" fontId="0" fillId="3" borderId="8" xfId="0" applyFill="1" applyBorder="1" applyAlignment="1" applyProtection="1">
      <alignment/>
      <protection/>
    </xf>
    <xf numFmtId="2" fontId="0" fillId="3" borderId="7" xfId="0" applyNumberFormat="1" applyFill="1" applyBorder="1" applyAlignment="1">
      <alignment/>
    </xf>
    <xf numFmtId="0" fontId="3" fillId="0" borderId="0" xfId="0" applyFont="1" applyAlignment="1">
      <alignment/>
    </xf>
    <xf numFmtId="174" fontId="0" fillId="3" borderId="3" xfId="0" applyNumberFormat="1" applyFill="1" applyBorder="1" applyAlignment="1">
      <alignment horizontal="center"/>
    </xf>
    <xf numFmtId="174" fontId="0" fillId="3" borderId="11" xfId="0" applyNumberForma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3" xfId="0" applyFont="1" applyFill="1" applyBorder="1" applyAlignment="1" applyProtection="1">
      <alignment horizontal="center"/>
      <protection/>
    </xf>
    <xf numFmtId="0" fontId="1" fillId="4" borderId="14" xfId="0" applyFont="1" applyFill="1" applyBorder="1" applyAlignment="1" applyProtection="1">
      <alignment horizontal="center"/>
      <protection/>
    </xf>
    <xf numFmtId="0" fontId="1" fillId="4" borderId="15" xfId="0" applyFont="1" applyFill="1" applyBorder="1" applyAlignment="1" applyProtection="1">
      <alignment horizontal="center"/>
      <protection/>
    </xf>
    <xf numFmtId="0" fontId="1" fillId="4" borderId="9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3" borderId="1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zoomScale="75" zoomScaleNormal="75" workbookViewId="0" topLeftCell="A1">
      <selection activeCell="A13" sqref="A13"/>
    </sheetView>
  </sheetViews>
  <sheetFormatPr defaultColWidth="9.140625" defaultRowHeight="12.75"/>
  <cols>
    <col min="1" max="1" width="9.28125" style="0" customWidth="1"/>
    <col min="12" max="12" width="12.00390625" style="0" bestFit="1" customWidth="1"/>
  </cols>
  <sheetData>
    <row r="1" spans="4:8" ht="12.75">
      <c r="D1" s="56" t="s">
        <v>32</v>
      </c>
      <c r="E1" s="57"/>
      <c r="F1" s="57"/>
      <c r="G1" s="57"/>
      <c r="H1" s="58"/>
    </row>
    <row r="2" ht="13.5" thickBot="1"/>
    <row r="3" spans="1:5" ht="13.5" thickBot="1">
      <c r="A3" s="45" t="s">
        <v>23</v>
      </c>
      <c r="B3" s="46"/>
      <c r="C3" s="47"/>
      <c r="E3" s="39"/>
    </row>
    <row r="4" spans="1:3" s="6" customFormat="1" ht="12.75">
      <c r="A4" s="26" t="s">
        <v>2</v>
      </c>
      <c r="B4" s="27" t="s">
        <v>3</v>
      </c>
      <c r="C4" s="28" t="s">
        <v>4</v>
      </c>
    </row>
    <row r="5" spans="1:13" ht="13.5" thickBot="1">
      <c r="A5" s="21">
        <v>3000</v>
      </c>
      <c r="B5" s="22">
        <v>200</v>
      </c>
      <c r="C5" s="23">
        <v>2000</v>
      </c>
      <c r="M5" s="1"/>
    </row>
    <row r="6" spans="1:13" ht="13.5" thickBot="1">
      <c r="A6" s="19"/>
      <c r="B6" s="19"/>
      <c r="C6" s="19"/>
      <c r="E6" s="7"/>
      <c r="F6" s="18"/>
      <c r="G6" s="18"/>
      <c r="H6" s="20"/>
      <c r="I6" s="20"/>
      <c r="J6" s="20"/>
      <c r="K6" s="19"/>
      <c r="L6" s="20"/>
      <c r="M6" s="1"/>
    </row>
    <row r="7" spans="1:13" ht="12.75">
      <c r="A7" s="8" t="s">
        <v>0</v>
      </c>
      <c r="B7" s="9" t="s">
        <v>5</v>
      </c>
      <c r="C7" s="9" t="s">
        <v>7</v>
      </c>
      <c r="D7" s="29" t="s">
        <v>6</v>
      </c>
      <c r="E7" s="29" t="s">
        <v>8</v>
      </c>
      <c r="F7" s="29" t="s">
        <v>9</v>
      </c>
      <c r="G7" s="9" t="s">
        <v>1</v>
      </c>
      <c r="H7" s="31" t="s">
        <v>10</v>
      </c>
      <c r="I7" s="20"/>
      <c r="J7" s="59" t="s">
        <v>31</v>
      </c>
      <c r="K7" s="60"/>
      <c r="L7" s="20"/>
      <c r="M7" s="1"/>
    </row>
    <row r="8" spans="1:13" ht="13.5" thickBot="1">
      <c r="A8" s="3">
        <f>(A5-B5)/2</f>
        <v>1400</v>
      </c>
      <c r="B8" s="4">
        <f>DEGREES(ATAN(A8/C5))</f>
        <v>34.99202019855866</v>
      </c>
      <c r="C8" s="4">
        <f>B5/2</f>
        <v>100</v>
      </c>
      <c r="D8" s="30">
        <f>(C8/SIN((PI()/180)*B8))</f>
        <v>174.3793659390529</v>
      </c>
      <c r="E8" s="30">
        <f>SQRT(((C5*C5)+(A8*A8)))</f>
        <v>2441.3111231467406</v>
      </c>
      <c r="F8" s="30">
        <f>D8+E8</f>
        <v>2615.6904890857936</v>
      </c>
      <c r="G8" s="5">
        <f>A5/2</f>
        <v>1500</v>
      </c>
      <c r="H8" s="32">
        <f>(G8/F8)*360</f>
        <v>206.44644397079819</v>
      </c>
      <c r="I8" s="20"/>
      <c r="J8" s="61">
        <f>F8*2+100</f>
        <v>5331.380978171587</v>
      </c>
      <c r="K8" s="62"/>
      <c r="L8" s="20"/>
      <c r="M8" s="1"/>
    </row>
    <row r="10" ht="13.5" thickBot="1"/>
    <row r="11" spans="1:3" ht="13.5" thickBot="1">
      <c r="A11" s="42" t="s">
        <v>19</v>
      </c>
      <c r="B11" s="43"/>
      <c r="C11" s="44"/>
    </row>
    <row r="12" spans="1:11" s="13" customFormat="1" ht="25.5">
      <c r="A12" s="35" t="s">
        <v>20</v>
      </c>
      <c r="B12" s="12" t="s">
        <v>12</v>
      </c>
      <c r="C12" s="12" t="s">
        <v>13</v>
      </c>
      <c r="D12" s="12" t="s">
        <v>14</v>
      </c>
      <c r="E12" s="12" t="s">
        <v>15</v>
      </c>
      <c r="F12" s="12" t="s">
        <v>16</v>
      </c>
      <c r="G12" s="52" t="s">
        <v>17</v>
      </c>
      <c r="H12" s="52"/>
      <c r="I12" s="52" t="s">
        <v>18</v>
      </c>
      <c r="J12" s="53"/>
      <c r="K12" s="33" t="s">
        <v>30</v>
      </c>
    </row>
    <row r="13" spans="1:11" ht="13.5" thickBot="1">
      <c r="A13" s="21">
        <v>2</v>
      </c>
      <c r="B13" s="5">
        <f>(A5*PI()*57.296)/(2*F8*A13)</f>
        <v>51.611809605671056</v>
      </c>
      <c r="C13" s="5">
        <f>(F8*SIN(B13*(PI()/180)))+12</f>
        <v>2062.234362874756</v>
      </c>
      <c r="D13" s="5">
        <f>(F8*TAN(B13*(PI()/180)))+25</f>
        <v>3326.5777927887793</v>
      </c>
      <c r="E13" s="5">
        <f>D8*SIN(B13*(PI()/180))</f>
        <v>136.68229085831703</v>
      </c>
      <c r="F13" s="5">
        <f>D8*COS(B13*(PI()/180))</f>
        <v>108.28718590409738</v>
      </c>
      <c r="G13" s="51">
        <f>(2*C13)+((A13-1)*D13)+((A13-1)*E13)</f>
        <v>7587.728809396608</v>
      </c>
      <c r="H13" s="51"/>
      <c r="I13" s="51">
        <f>(F8*(K13/90))+25</f>
        <v>3025</v>
      </c>
      <c r="J13" s="51"/>
      <c r="K13" s="34">
        <f>H8/A13</f>
        <v>103.22322198539909</v>
      </c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3.5" thickBot="1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4" ht="13.5" thickBot="1">
      <c r="A16" s="48" t="s">
        <v>11</v>
      </c>
      <c r="B16" s="49"/>
      <c r="C16" s="49"/>
      <c r="D16" s="50"/>
    </row>
    <row r="17" spans="1:4" ht="12.75">
      <c r="A17" s="2">
        <f>PI()*F8*2</f>
        <v>16434.868049153243</v>
      </c>
      <c r="B17" s="15">
        <f>A17*(H8/360)</f>
        <v>9424.77796076938</v>
      </c>
      <c r="C17" s="16">
        <f>B17/PI()</f>
        <v>3000</v>
      </c>
      <c r="D17" s="17" t="s">
        <v>21</v>
      </c>
    </row>
    <row r="18" spans="1:4" ht="13.5" thickBot="1">
      <c r="A18" s="3">
        <f>PI()*D8*2</f>
        <v>1095.6578699435495</v>
      </c>
      <c r="B18" s="14">
        <f>A18*(H8/360)</f>
        <v>628.3185307179585</v>
      </c>
      <c r="C18" s="10">
        <f>B18/PI()</f>
        <v>199.99999999999997</v>
      </c>
      <c r="D18" s="11" t="s">
        <v>22</v>
      </c>
    </row>
    <row r="20" ht="13.5" thickBot="1"/>
    <row r="21" spans="1:6" ht="13.5" thickBot="1">
      <c r="A21" s="42" t="s">
        <v>24</v>
      </c>
      <c r="B21" s="43"/>
      <c r="C21" s="43"/>
      <c r="D21" s="43"/>
      <c r="E21" s="43"/>
      <c r="F21" s="44"/>
    </row>
    <row r="22" spans="1:6" ht="12.75">
      <c r="A22" s="2" t="s">
        <v>25</v>
      </c>
      <c r="B22" s="24" t="s">
        <v>26</v>
      </c>
      <c r="C22" s="36" t="s">
        <v>27</v>
      </c>
      <c r="D22" s="37" t="s">
        <v>28</v>
      </c>
      <c r="E22" s="54" t="s">
        <v>29</v>
      </c>
      <c r="F22" s="55"/>
    </row>
    <row r="23" spans="1:6" ht="13.5" thickBot="1">
      <c r="A23" s="3">
        <f>COS(B8*(PI()/180))*F8</f>
        <v>2142.857142857143</v>
      </c>
      <c r="B23" s="5">
        <f>A23-C5</f>
        <v>142.85714285714312</v>
      </c>
      <c r="C23" s="38">
        <f>(((PI()*(A23-B23))/12)*((A5*A5)+(B5*B5)+(A5*B5)))*0.000001</f>
        <v>5047.492196767601</v>
      </c>
      <c r="D23" s="25">
        <v>0.5</v>
      </c>
      <c r="E23" s="40">
        <f>C23*D23*0.001</f>
        <v>2.5237460983838007</v>
      </c>
      <c r="F23" s="41"/>
    </row>
  </sheetData>
  <sheetProtection password="CF40" sheet="1" objects="1" scenarios="1" selectLockedCells="1"/>
  <protectedRanges>
    <protectedRange password="CF40" sqref="A6:K17" name="Aralık1"/>
  </protectedRanges>
  <mergeCells count="13">
    <mergeCell ref="D1:H1"/>
    <mergeCell ref="J7:K7"/>
    <mergeCell ref="J8:K8"/>
    <mergeCell ref="G12:H12"/>
    <mergeCell ref="G13:H13"/>
    <mergeCell ref="I12:J12"/>
    <mergeCell ref="I13:J13"/>
    <mergeCell ref="E22:F22"/>
    <mergeCell ref="E23:F23"/>
    <mergeCell ref="A21:F21"/>
    <mergeCell ref="A3:C3"/>
    <mergeCell ref="A11:C11"/>
    <mergeCell ref="A16:D16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kumas</dc:creator>
  <cp:keywords/>
  <dc:description/>
  <cp:lastModifiedBy>x</cp:lastModifiedBy>
  <cp:lastPrinted>2004-05-31T07:39:06Z</cp:lastPrinted>
  <dcterms:created xsi:type="dcterms:W3CDTF">2002-09-19T09:03:40Z</dcterms:created>
  <dcterms:modified xsi:type="dcterms:W3CDTF">2007-01-31T19:26:11Z</dcterms:modified>
  <cp:category/>
  <cp:version/>
  <cp:contentType/>
  <cp:contentStatus/>
</cp:coreProperties>
</file>