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6030" activeTab="0"/>
  </bookViews>
  <sheets>
    <sheet name="Şablon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<sst xmlns="http://schemas.openxmlformats.org/spreadsheetml/2006/main" count="64" uniqueCount="62">
  <si>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Diametral Dişli Hesabı</t>
  </si>
  <si>
    <t>Adı</t>
  </si>
  <si>
    <t>Sembolü</t>
  </si>
  <si>
    <t>Diametral piç</t>
  </si>
  <si>
    <t>Sirgular Piç</t>
  </si>
  <si>
    <t>Taksimat Diresi</t>
  </si>
  <si>
    <t>Diş Başı Yüksekliği</t>
  </si>
  <si>
    <t>Diş Dibi Yüksekliği</t>
  </si>
  <si>
    <t>Diş Tam Yüksekliği</t>
  </si>
  <si>
    <t>Harici Çap</t>
  </si>
  <si>
    <t>Diş dibi çapı</t>
  </si>
  <si>
    <t>Merkez mesafesi</t>
  </si>
  <si>
    <t>Diş Uzunluğu</t>
  </si>
  <si>
    <t>Harici Çap bulma farkı</t>
  </si>
  <si>
    <t>Diş dibi çapı bulma farkı</t>
  </si>
  <si>
    <t>Hatve</t>
  </si>
  <si>
    <t>Dişli iç kısım profili diş başı yüksekliği</t>
  </si>
  <si>
    <t>Dişli iç kısım profili diş hatvesi</t>
  </si>
  <si>
    <t>Dişbaşı Açısı</t>
  </si>
  <si>
    <t>Diş dibi açısı</t>
  </si>
  <si>
    <t>Mihver ile diş dibi arasındaki açı</t>
  </si>
  <si>
    <t>Dişli arka açısı</t>
  </si>
  <si>
    <t>Diş ucu merkez arası</t>
  </si>
  <si>
    <t>Taksimat dairesinde dişlinin göbek yüksekliği</t>
  </si>
  <si>
    <t>Taksimat dairesinden merkez mesafesi</t>
  </si>
  <si>
    <t>Dp</t>
  </si>
  <si>
    <t>Cp</t>
  </si>
  <si>
    <t>z</t>
  </si>
  <si>
    <t>Dt</t>
  </si>
  <si>
    <t>h1</t>
  </si>
  <si>
    <t>h2</t>
  </si>
  <si>
    <t>h</t>
  </si>
  <si>
    <t>k</t>
  </si>
  <si>
    <t>k'</t>
  </si>
  <si>
    <t>Da</t>
  </si>
  <si>
    <t>Df</t>
  </si>
  <si>
    <t>E</t>
  </si>
  <si>
    <t>t</t>
  </si>
  <si>
    <t>h3</t>
  </si>
  <si>
    <t>ti</t>
  </si>
  <si>
    <t>b</t>
  </si>
  <si>
    <t>tgn</t>
  </si>
  <si>
    <t>tgδ</t>
  </si>
  <si>
    <t>α</t>
  </si>
  <si>
    <t>θ</t>
  </si>
  <si>
    <t>J</t>
  </si>
  <si>
    <t>G</t>
  </si>
  <si>
    <t>F</t>
  </si>
  <si>
    <t>z2</t>
  </si>
  <si>
    <t>Açı</t>
  </si>
  <si>
    <t>z/z2</t>
  </si>
  <si>
    <t>tgα</t>
  </si>
  <si>
    <t>Değeri(")</t>
  </si>
  <si>
    <t>Değeri(mm)</t>
  </si>
  <si>
    <t>n açısı</t>
  </si>
  <si>
    <t>n</t>
  </si>
  <si>
    <t>δ</t>
  </si>
  <si>
    <t>δ açısı</t>
  </si>
  <si>
    <t>j</t>
  </si>
  <si>
    <t>Diametral Konik Dişli Hesabı</t>
  </si>
  <si>
    <t>Diş Adedi (hesaplanan dişli)</t>
  </si>
  <si>
    <t>z2 (karşılık dişli)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</si>
</sst>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.##0.00\ _T_L_-;\-* #.##0.00\ _T_L_-;_-* &quot;-&quot;??\ _T_L_-;_-@_-"/>
  </numFmts>
  <fonts count="2">
    <font>
      <sz val="10"/>
      <name val="Arial"/>
      <family val="0"/>
    </font>
    <font>
      <b/>
      <i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horizontal="left"/>
    </xf>
    <xf numFmtId="2" fontId="0" fillId="0" borderId="1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6" xfId="0" applyNumberForma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2" borderId="9" xfId="0" applyNumberFormat="1" applyFill="1" applyBorder="1" applyAlignment="1" applyProtection="1">
      <alignment/>
      <protection locked="0"/>
    </xf>
    <xf numFmtId="2" fontId="0" fillId="0" borderId="12" xfId="0" applyNumberFormat="1" applyBorder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2" fontId="0" fillId="0" borderId="13" xfId="0" applyNumberFormat="1" applyBorder="1" applyAlignment="1">
      <alignment/>
    </xf>
    <xf numFmtId="2" fontId="0" fillId="2" borderId="6" xfId="0" applyNumberFormat="1" applyFill="1" applyBorder="1" applyAlignment="1" applyProtection="1">
      <alignment/>
      <protection locked="0"/>
    </xf>
    <xf numFmtId="2" fontId="0" fillId="0" borderId="9" xfId="0" applyNumberFormat="1" applyBorder="1" applyAlignment="1">
      <alignment/>
    </xf>
    <xf numFmtId="2" fontId="0" fillId="0" borderId="1" xfId="0" applyNumberFormat="1" applyBorder="1" applyAlignment="1" applyProtection="1">
      <alignment/>
      <protection locked="0"/>
    </xf>
    <xf numFmtId="2" fontId="0" fillId="0" borderId="6" xfId="0" applyNumberForma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47</xdr:row>
      <xdr:rowOff>19050</xdr:rowOff>
    </xdr:from>
    <xdr:to>
      <xdr:col>1</xdr:col>
      <xdr:colOff>171450</xdr:colOff>
      <xdr:row>50</xdr:row>
      <xdr:rowOff>47625</xdr:rowOff>
    </xdr:to>
    <xdr:sp>
      <xdr:nvSpPr>
        <xdr:cNvPr id="1" name="AutoShape 1"/>
        <xdr:cNvSpPr>
          <a:spLocks noChangeAspect="1"/>
        </xdr:cNvSpPr>
      </xdr:nvSpPr>
      <xdr:spPr>
        <a:xfrm>
          <a:off x="1990725" y="7743825"/>
          <a:ext cx="962025" cy="514350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25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Montaj ve
Bakım Onarım
Müdürlüğü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tabSelected="1" workbookViewId="0" topLeftCell="A3">
      <selection activeCell="C9" sqref="C9"/>
    </sheetView>
  </sheetViews>
  <sheetFormatPr defaultColWidth="9.140625" defaultRowHeight="12.75"/>
  <cols>
    <col min="1" max="1" width="41.7109375" style="0" bestFit="1" customWidth="1"/>
    <col min="3" max="3" width="9.8515625" style="29" customWidth="1"/>
    <col min="4" max="4" width="10.57421875" style="29" bestFit="1" customWidth="1"/>
  </cols>
  <sheetData>
    <row r="2" spans="1:4" ht="18.75">
      <c r="A2" s="10" t="s">
        <v>59</v>
      </c>
      <c r="B2" s="10"/>
      <c r="C2" s="10"/>
      <c r="D2" s="10"/>
    </row>
    <row r="5" spans="1:4" ht="12.75">
      <c r="A5" s="2" t="s">
        <v>0</v>
      </c>
      <c r="B5" s="2"/>
      <c r="C5" s="15"/>
      <c r="D5" s="15"/>
    </row>
    <row r="6" spans="1:4" ht="13.5" thickBot="1">
      <c r="A6" s="11"/>
      <c r="B6" s="11"/>
      <c r="C6" s="16"/>
      <c r="D6" s="16"/>
    </row>
    <row r="7" spans="1:4" ht="12.75">
      <c r="A7" s="5" t="s">
        <v>1</v>
      </c>
      <c r="B7" s="6" t="s">
        <v>2</v>
      </c>
      <c r="C7" s="17" t="s">
        <v>52</v>
      </c>
      <c r="D7" s="18" t="s">
        <v>53</v>
      </c>
    </row>
    <row r="8" spans="1:4" ht="13.5" thickBot="1">
      <c r="A8" s="14" t="s">
        <v>4</v>
      </c>
      <c r="B8" s="9" t="s">
        <v>26</v>
      </c>
      <c r="C8" s="19"/>
      <c r="D8" s="20"/>
    </row>
    <row r="9" spans="1:4" ht="12.75">
      <c r="A9" s="12" t="s">
        <v>3</v>
      </c>
      <c r="B9" s="13" t="s">
        <v>25</v>
      </c>
      <c r="C9" s="21">
        <v>0.98</v>
      </c>
      <c r="D9" s="22"/>
    </row>
    <row r="10" spans="1:4" ht="12.75">
      <c r="A10" s="7" t="s">
        <v>60</v>
      </c>
      <c r="B10" s="2" t="s">
        <v>27</v>
      </c>
      <c r="C10" s="23">
        <v>47</v>
      </c>
      <c r="D10" s="24"/>
    </row>
    <row r="11" spans="1:4" ht="13.5" thickBot="1">
      <c r="A11" s="8" t="s">
        <v>61</v>
      </c>
      <c r="B11" s="9" t="s">
        <v>48</v>
      </c>
      <c r="C11" s="25">
        <v>18</v>
      </c>
      <c r="D11" s="20"/>
    </row>
    <row r="12" spans="1:4" ht="12.75">
      <c r="A12" s="12" t="s">
        <v>50</v>
      </c>
      <c r="B12" s="13" t="s">
        <v>51</v>
      </c>
      <c r="C12" s="26">
        <f>C10/C11</f>
        <v>2.611111111111111</v>
      </c>
      <c r="D12" s="22"/>
    </row>
    <row r="13" spans="1:4" ht="12.75">
      <c r="A13" s="7" t="s">
        <v>49</v>
      </c>
      <c r="B13" s="3" t="s">
        <v>43</v>
      </c>
      <c r="C13" s="15">
        <f>(ATAN(C12))*(180/PI())</f>
        <v>69.04422326936782</v>
      </c>
      <c r="D13" s="24"/>
    </row>
    <row r="14" spans="1:4" ht="12.75">
      <c r="A14" s="7" t="s">
        <v>5</v>
      </c>
      <c r="B14" s="2" t="s">
        <v>28</v>
      </c>
      <c r="C14" s="15">
        <f>C10/C9</f>
        <v>47.95918367346939</v>
      </c>
      <c r="D14" s="24">
        <f>C14*25.4</f>
        <v>1218.1632653061224</v>
      </c>
    </row>
    <row r="15" spans="1:4" ht="12.75">
      <c r="A15" s="7" t="s">
        <v>6</v>
      </c>
      <c r="B15" s="2" t="s">
        <v>29</v>
      </c>
      <c r="C15" s="15">
        <f>1/C9</f>
        <v>1.0204081632653061</v>
      </c>
      <c r="D15" s="24">
        <f>C15*25.4</f>
        <v>25.918367346938776</v>
      </c>
    </row>
    <row r="16" spans="1:4" ht="12.75">
      <c r="A16" s="7" t="s">
        <v>7</v>
      </c>
      <c r="B16" s="2" t="s">
        <v>30</v>
      </c>
      <c r="C16" s="15">
        <f>1.157/C9</f>
        <v>1.1806122448979592</v>
      </c>
      <c r="D16" s="24">
        <f>C16*25.4</f>
        <v>29.987551020408162</v>
      </c>
    </row>
    <row r="17" spans="1:4" ht="12.75">
      <c r="A17" s="7" t="s">
        <v>8</v>
      </c>
      <c r="B17" s="2" t="s">
        <v>31</v>
      </c>
      <c r="C17" s="15">
        <f>2.157/C9</f>
        <v>2.201020408163265</v>
      </c>
      <c r="D17" s="24">
        <f aca="true" t="shared" si="0" ref="D17:D26">C17*25.4</f>
        <v>55.905918367346935</v>
      </c>
    </row>
    <row r="18" spans="1:4" ht="12.75">
      <c r="A18" s="7" t="s">
        <v>13</v>
      </c>
      <c r="B18" s="2" t="s">
        <v>32</v>
      </c>
      <c r="C18" s="15">
        <f>C15*COS(C13*(PI()/180))</f>
        <v>0.3649461904153487</v>
      </c>
      <c r="D18" s="24">
        <f t="shared" si="0"/>
        <v>9.269633236549856</v>
      </c>
    </row>
    <row r="19" spans="1:4" ht="12.75">
      <c r="A19" s="7" t="s">
        <v>14</v>
      </c>
      <c r="B19" s="2" t="s">
        <v>33</v>
      </c>
      <c r="C19" s="15">
        <f>C16*COS(C13*(PI()/180))</f>
        <v>0.42224274231055847</v>
      </c>
      <c r="D19" s="24">
        <f t="shared" si="0"/>
        <v>10.724965654688184</v>
      </c>
    </row>
    <row r="20" spans="1:4" ht="12.75">
      <c r="A20" s="7" t="s">
        <v>9</v>
      </c>
      <c r="B20" s="2" t="s">
        <v>34</v>
      </c>
      <c r="C20" s="15">
        <f>C14+(2*C18)</f>
        <v>48.68907605430009</v>
      </c>
      <c r="D20" s="24">
        <f t="shared" si="0"/>
        <v>1236.7025317792222</v>
      </c>
    </row>
    <row r="21" spans="1:4" ht="12.75">
      <c r="A21" s="7" t="s">
        <v>10</v>
      </c>
      <c r="B21" s="2" t="s">
        <v>35</v>
      </c>
      <c r="C21" s="15">
        <f>C14-(2*C19)</f>
        <v>47.11469818884827</v>
      </c>
      <c r="D21" s="24">
        <f t="shared" si="0"/>
        <v>1196.713333996746</v>
      </c>
    </row>
    <row r="22" spans="1:4" ht="12.75">
      <c r="A22" s="7" t="s">
        <v>11</v>
      </c>
      <c r="B22" s="2" t="s">
        <v>36</v>
      </c>
      <c r="C22" s="15">
        <f>C14/(2*SIN(C13*(PI()/180)))</f>
        <v>25.678019453391062</v>
      </c>
      <c r="D22" s="24">
        <f t="shared" si="0"/>
        <v>652.221694116133</v>
      </c>
    </row>
    <row r="23" spans="1:4" ht="12.75">
      <c r="A23" s="7" t="s">
        <v>15</v>
      </c>
      <c r="B23" s="2" t="s">
        <v>37</v>
      </c>
      <c r="C23" s="15">
        <f>PI()/C9</f>
        <v>3.20570678937734</v>
      </c>
      <c r="D23" s="24">
        <f t="shared" si="0"/>
        <v>81.42495245018443</v>
      </c>
    </row>
    <row r="24" spans="1:4" ht="12.75">
      <c r="A24" s="7" t="s">
        <v>12</v>
      </c>
      <c r="B24" s="2" t="s">
        <v>40</v>
      </c>
      <c r="C24" s="27">
        <f>8/C9</f>
        <v>8.16326530612245</v>
      </c>
      <c r="D24" s="24">
        <f>C24*25.4</f>
        <v>207.3469387755102</v>
      </c>
    </row>
    <row r="25" spans="1:4" ht="12.75">
      <c r="A25" s="7" t="s">
        <v>16</v>
      </c>
      <c r="B25" s="2" t="s">
        <v>38</v>
      </c>
      <c r="C25" s="15">
        <f>C15*((C22-C24)/C22)</f>
        <v>0.696011549562774</v>
      </c>
      <c r="D25" s="24">
        <f t="shared" si="0"/>
        <v>17.67869335889446</v>
      </c>
    </row>
    <row r="26" spans="1:4" ht="12.75">
      <c r="A26" s="7" t="s">
        <v>17</v>
      </c>
      <c r="B26" s="2" t="s">
        <v>39</v>
      </c>
      <c r="C26" s="15">
        <f>C23*((C22-C24)/C22)</f>
        <v>2.186584770920059</v>
      </c>
      <c r="D26" s="24">
        <f t="shared" si="0"/>
        <v>55.5392531813695</v>
      </c>
    </row>
    <row r="27" spans="1:4" ht="12.75">
      <c r="A27" s="7" t="s">
        <v>18</v>
      </c>
      <c r="B27" s="2" t="s">
        <v>41</v>
      </c>
      <c r="C27" s="15">
        <f>C15/C22</f>
        <v>0.03973858517856018</v>
      </c>
      <c r="D27" s="24"/>
    </row>
    <row r="28" spans="1:4" ht="12.75">
      <c r="A28" s="7" t="s">
        <v>54</v>
      </c>
      <c r="B28" s="2" t="s">
        <v>55</v>
      </c>
      <c r="C28" s="15">
        <f>(ATAN(C27))*(180/PI())</f>
        <v>2.2756558473504955</v>
      </c>
      <c r="D28" s="24"/>
    </row>
    <row r="29" spans="1:4" ht="12.75">
      <c r="A29" s="7" t="s">
        <v>19</v>
      </c>
      <c r="B29" s="2" t="s">
        <v>42</v>
      </c>
      <c r="C29" s="15">
        <f>C16/C22</f>
        <v>0.045977543051594134</v>
      </c>
      <c r="D29" s="24"/>
    </row>
    <row r="30" spans="1:4" ht="12.75">
      <c r="A30" s="7" t="s">
        <v>57</v>
      </c>
      <c r="B30" s="2" t="s">
        <v>56</v>
      </c>
      <c r="C30" s="15">
        <f>(ATAN(C29))*(180/PI())</f>
        <v>2.6324652607332895</v>
      </c>
      <c r="D30" s="24"/>
    </row>
    <row r="31" spans="1:4" ht="12.75">
      <c r="A31" s="7" t="s">
        <v>20</v>
      </c>
      <c r="B31" s="4" t="s">
        <v>43</v>
      </c>
      <c r="C31" s="15">
        <f>C13-C30</f>
        <v>66.41175800863454</v>
      </c>
      <c r="D31" s="24"/>
    </row>
    <row r="32" spans="1:4" ht="12.75">
      <c r="A32" s="7" t="s">
        <v>21</v>
      </c>
      <c r="B32" s="2" t="s">
        <v>44</v>
      </c>
      <c r="C32" s="15">
        <f>90-(C13+C28)</f>
        <v>18.68012088328169</v>
      </c>
      <c r="D32" s="24"/>
    </row>
    <row r="33" spans="1:4" ht="12.75">
      <c r="A33" s="7" t="s">
        <v>22</v>
      </c>
      <c r="B33" s="2" t="s">
        <v>45</v>
      </c>
      <c r="C33" s="15">
        <f>(C20/2)*TAN(C32*(PI()/180))</f>
        <v>8.230758416636567</v>
      </c>
      <c r="D33" s="24">
        <f>C33*25.4</f>
        <v>209.06126378256877</v>
      </c>
    </row>
    <row r="34" spans="1:4" ht="12.75">
      <c r="A34" s="7" t="s">
        <v>23</v>
      </c>
      <c r="B34" s="2" t="s">
        <v>46</v>
      </c>
      <c r="C34" s="15">
        <f>(C14/15)+6</f>
        <v>9.197278911564625</v>
      </c>
      <c r="D34" s="24">
        <f>C34*25.4</f>
        <v>233.61088435374148</v>
      </c>
    </row>
    <row r="35" spans="1:4" ht="12.75">
      <c r="A35" s="7" t="s">
        <v>24</v>
      </c>
      <c r="B35" s="2" t="s">
        <v>47</v>
      </c>
      <c r="C35" s="15">
        <f>C22*COS(C13*(PI()/180))</f>
        <v>9.183673469387756</v>
      </c>
      <c r="D35" s="24">
        <f>C35*25.4</f>
        <v>233.26530612244898</v>
      </c>
    </row>
    <row r="36" spans="1:4" ht="13.5" thickBot="1">
      <c r="A36" s="8" t="s">
        <v>22</v>
      </c>
      <c r="B36" s="9" t="s">
        <v>58</v>
      </c>
      <c r="C36" s="28">
        <f>(C33*((C22-C24)/C22))</f>
        <v>5.614128861247259</v>
      </c>
      <c r="D36" s="20">
        <f>C36*25.4</f>
        <v>142.5988730756804</v>
      </c>
    </row>
    <row r="37" ht="12.75">
      <c r="B37" s="1"/>
    </row>
  </sheetData>
  <sheetProtection sheet="1" objects="1" scenarios="1" selectLockedCells="1"/>
  <mergeCells count="1">
    <mergeCell ref="A2:D2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&amp;L&amp;A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Gungor</dc:creator>
  <cp:keywords/>
  <dc:description/>
  <cp:lastModifiedBy>x</cp:lastModifiedBy>
  <cp:lastPrinted>2003-09-23T13:43:22Z</cp:lastPrinted>
  <dcterms:created xsi:type="dcterms:W3CDTF">2003-09-16T09:05:47Z</dcterms:created>
  <dcterms:modified xsi:type="dcterms:W3CDTF">2007-03-03T21:20:20Z</dcterms:modified>
  <cp:category/>
  <cp:version/>
  <cp:contentType/>
  <cp:contentStatus/>
</cp:coreProperties>
</file>